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hsm\Dropbox\SUP Authors New\Templates\"/>
    </mc:Choice>
  </mc:AlternateContent>
  <bookViews>
    <workbookView xWindow="360" yWindow="108" windowWidth="9696" windowHeight="5472" tabRatio="599"/>
  </bookViews>
  <sheets>
    <sheet name="Table 11A.3" sheetId="2" r:id="rId1"/>
  </sheets>
  <definedNames>
    <definedName name="_xlnm.Print_Area" localSheetId="0">'Table 11A.3'!$B$2:$D$44</definedName>
    <definedName name="solver_adj" localSheetId="0" hidden="1">'Table 11A.3'!$C$20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'Table 11A.3'!$D$41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calcId="162913"/>
</workbook>
</file>

<file path=xl/calcChain.xml><?xml version="1.0" encoding="utf-8"?>
<calcChain xmlns="http://schemas.openxmlformats.org/spreadsheetml/2006/main">
  <c r="D17" i="2" l="1"/>
  <c r="D18" i="2"/>
  <c r="C20" i="2"/>
  <c r="D39" i="2"/>
  <c r="C9" i="2"/>
  <c r="C8" i="2"/>
  <c r="D6" i="2"/>
  <c r="D7" i="2"/>
  <c r="D22" i="2" s="1"/>
  <c r="D10" i="2"/>
  <c r="D23" i="2" s="1"/>
  <c r="D26" i="2" s="1"/>
  <c r="C25" i="2"/>
  <c r="C21" i="2" s="1"/>
  <c r="D25" i="2" l="1"/>
  <c r="D8" i="2"/>
  <c r="D30" i="2" s="1"/>
  <c r="D29" i="2" s="1"/>
  <c r="D9" i="2"/>
  <c r="D31" i="2"/>
  <c r="D32" i="2" l="1"/>
  <c r="D34" i="2"/>
  <c r="D35" i="2" s="1"/>
  <c r="D33" i="2"/>
  <c r="C33" i="2" s="1"/>
  <c r="D38" i="2"/>
  <c r="D40" i="2" s="1"/>
  <c r="D42" i="2" l="1"/>
  <c r="C42" i="2" s="1"/>
  <c r="D41" i="2"/>
  <c r="D43" i="2"/>
</calcChain>
</file>

<file path=xl/sharedStrings.xml><?xml version="1.0" encoding="utf-8"?>
<sst xmlns="http://schemas.openxmlformats.org/spreadsheetml/2006/main" count="54" uniqueCount="49">
  <si>
    <t>Risk-free Rate</t>
  </si>
  <si>
    <t xml:space="preserve"> </t>
  </si>
  <si>
    <t>Market Information</t>
  </si>
  <si>
    <t>Market Rate</t>
  </si>
  <si>
    <t>Market Risk Premium</t>
  </si>
  <si>
    <t>Market Variance</t>
  </si>
  <si>
    <t>Market Standard Deviation</t>
  </si>
  <si>
    <t>Correlation</t>
  </si>
  <si>
    <t>Present Value - Project</t>
  </si>
  <si>
    <t>Expected Project Cash Flow</t>
  </si>
  <si>
    <t>Market Standard Deviation of Cash Flows</t>
  </si>
  <si>
    <t>Expected Market Cash Flow</t>
  </si>
  <si>
    <t>Expected Portfolio Cash Flow</t>
  </si>
  <si>
    <t>Portfolio Standard Deviation</t>
  </si>
  <si>
    <t>Portfolio Present Value</t>
  </si>
  <si>
    <t>Present Value - Portfolio</t>
  </si>
  <si>
    <t>Market Investment</t>
  </si>
  <si>
    <t>Annual</t>
  </si>
  <si>
    <t>Holding Period</t>
  </si>
  <si>
    <t>Years Until Harvest</t>
  </si>
  <si>
    <t>Harvest Date</t>
  </si>
  <si>
    <t>Project Required Return for Diversified Investor</t>
  </si>
  <si>
    <t>Project Equilibrium Std. Dev. Of Returns</t>
  </si>
  <si>
    <t>Project Implied Beta</t>
  </si>
  <si>
    <t>Equilibrium Std. Dev. of Returns</t>
  </si>
  <si>
    <t>Project Standard Deviation of Cash Flows</t>
  </si>
  <si>
    <t>Invest Date</t>
  </si>
  <si>
    <t>Investment in Project</t>
  </si>
  <si>
    <t>Investment in Market</t>
  </si>
  <si>
    <t>Net Present Value - Project</t>
  </si>
  <si>
    <t>To modify this template, revise the shaded boxes:</t>
  </si>
  <si>
    <t>1.  Enter the current one-year risk-free rate as a percentage.</t>
  </si>
  <si>
    <t>2.  Enter your estimate of the current one-year market rate of return as a percentage.</t>
  </si>
  <si>
    <t>3.  Enter your estimate of the current standard deviation of market returns as a percentage.</t>
  </si>
  <si>
    <t>4.  Enter your estimate of the correlation between the project and the market</t>
  </si>
  <si>
    <t>5.  Enter the investment holding period in years.</t>
  </si>
  <si>
    <t>6.  Enter the investement in the project (financial and human capital).</t>
  </si>
  <si>
    <t>7.  Enter the expected cash flow at harvest in units of the currency (e.g., dollars).</t>
  </si>
  <si>
    <t>9.  Enter the amount assumed to be invested in the market.</t>
  </si>
  <si>
    <t>Do not be surprised if a high-risk venture with a long holding period yields a negative PV for the entrepreneur.</t>
  </si>
  <si>
    <t>In such cases, staging or other design changes could be needed if the venture is to be viable.</t>
  </si>
  <si>
    <t>CAPM Market Value Estimate (Diversified Investor)</t>
  </si>
  <si>
    <t>8.  Enter the estimated standard deviation of harvest cash flows in units of the currency.</t>
  </si>
  <si>
    <t>Valuation Template 4</t>
  </si>
  <si>
    <t>Percentage of Entrepreneur's Total Wealth Invested in Project</t>
  </si>
  <si>
    <t>Project Required Return for Under-diversified Investor</t>
  </si>
  <si>
    <t>CAPM Private Value Estimate - Partial Commitment Entrepreneur (000s)</t>
  </si>
  <si>
    <t>Cash Flows (000s)</t>
  </si>
  <si>
    <t>Partial commitment of the entrepreneur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</si>
</sst>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164" formatCode="&quot;$&quot;#,##0"/>
    <numFmt numFmtId="165" formatCode="&quot;$&quot;#,##0.000"/>
    <numFmt numFmtId="166" formatCode="0.0%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0"/>
      <color theme="1" tint="0.249977111117893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4" fillId="0" borderId="0" xfId="0" applyFont="1"/>
    <xf numFmtId="0" fontId="0" fillId="2" borderId="1" xfId="0" applyFill="1" applyBorder="1" applyProtection="1"/>
    <xf numFmtId="10" fontId="0" fillId="2" borderId="2" xfId="0" applyNumberFormat="1" applyFill="1" applyBorder="1" applyProtection="1"/>
    <xf numFmtId="10" fontId="0" fillId="2" borderId="0" xfId="0" applyNumberFormat="1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0" xfId="0" applyFill="1" applyBorder="1" applyProtection="1"/>
    <xf numFmtId="164" fontId="0" fillId="2" borderId="2" xfId="0" applyNumberFormat="1" applyFill="1" applyBorder="1" applyProtection="1"/>
    <xf numFmtId="0" fontId="4" fillId="2" borderId="1" xfId="0" applyFont="1" applyFill="1" applyBorder="1" applyProtection="1"/>
    <xf numFmtId="164" fontId="5" fillId="2" borderId="0" xfId="0" applyNumberFormat="1" applyFont="1" applyFill="1" applyBorder="1" applyProtection="1"/>
    <xf numFmtId="164" fontId="4" fillId="2" borderId="0" xfId="0" applyNumberFormat="1" applyFont="1" applyFill="1" applyBorder="1" applyProtection="1"/>
    <xf numFmtId="164" fontId="0" fillId="2" borderId="0" xfId="0" applyNumberFormat="1" applyFill="1" applyBorder="1" applyProtection="1"/>
    <xf numFmtId="164" fontId="4" fillId="2" borderId="2" xfId="0" applyNumberFormat="1" applyFont="1" applyFill="1" applyBorder="1" applyProtection="1"/>
    <xf numFmtId="0" fontId="4" fillId="2" borderId="3" xfId="0" applyFont="1" applyFill="1" applyBorder="1" applyProtection="1"/>
    <xf numFmtId="0" fontId="4" fillId="2" borderId="4" xfId="0" applyFont="1" applyFill="1" applyBorder="1" applyProtection="1"/>
    <xf numFmtId="164" fontId="4" fillId="2" borderId="5" xfId="0" applyNumberFormat="1" applyFont="1" applyFill="1" applyBorder="1" applyProtection="1"/>
    <xf numFmtId="164" fontId="6" fillId="2" borderId="0" xfId="0" applyNumberFormat="1" applyFont="1" applyFill="1" applyBorder="1" applyProtection="1"/>
    <xf numFmtId="10" fontId="4" fillId="2" borderId="0" xfId="1" applyNumberFormat="1" applyFont="1" applyFill="1" applyBorder="1" applyProtection="1"/>
    <xf numFmtId="10" fontId="4" fillId="2" borderId="2" xfId="1" applyNumberFormat="1" applyFont="1" applyFill="1" applyBorder="1" applyProtection="1"/>
    <xf numFmtId="164" fontId="6" fillId="2" borderId="4" xfId="0" applyNumberFormat="1" applyFont="1" applyFill="1" applyBorder="1" applyProtection="1"/>
    <xf numFmtId="4" fontId="4" fillId="2" borderId="5" xfId="0" applyNumberFormat="1" applyFont="1" applyFill="1" applyBorder="1" applyProtection="1"/>
    <xf numFmtId="164" fontId="4" fillId="2" borderId="4" xfId="0" applyNumberFormat="1" applyFont="1" applyFill="1" applyBorder="1" applyProtection="1"/>
    <xf numFmtId="10" fontId="4" fillId="2" borderId="5" xfId="1" applyNumberFormat="1" applyFont="1" applyFill="1" applyBorder="1" applyProtection="1"/>
    <xf numFmtId="164" fontId="8" fillId="2" borderId="2" xfId="0" applyNumberFormat="1" applyFont="1" applyFill="1" applyBorder="1" applyProtection="1"/>
    <xf numFmtId="0" fontId="8" fillId="2" borderId="1" xfId="0" applyFont="1" applyFill="1" applyBorder="1" applyProtection="1"/>
    <xf numFmtId="0" fontId="4" fillId="3" borderId="0" xfId="0" applyFont="1" applyFill="1"/>
    <xf numFmtId="0" fontId="0" fillId="3" borderId="0" xfId="0" applyFill="1"/>
    <xf numFmtId="0" fontId="2" fillId="3" borderId="0" xfId="0" applyFont="1" applyFill="1"/>
    <xf numFmtId="10" fontId="1" fillId="2" borderId="0" xfId="1" applyNumberFormat="1" applyFont="1" applyFill="1" applyBorder="1" applyProtection="1"/>
    <xf numFmtId="0" fontId="1" fillId="2" borderId="1" xfId="0" applyFont="1" applyFill="1" applyBorder="1" applyProtection="1"/>
    <xf numFmtId="166" fontId="0" fillId="2" borderId="0" xfId="1" applyNumberFormat="1" applyFont="1" applyFill="1" applyBorder="1" applyProtection="1"/>
    <xf numFmtId="0" fontId="0" fillId="0" borderId="0" xfId="0" applyFill="1" applyBorder="1" applyProtection="1"/>
    <xf numFmtId="3" fontId="2" fillId="0" borderId="0" xfId="0" applyNumberFormat="1" applyFont="1" applyFill="1" applyBorder="1" applyProtection="1"/>
    <xf numFmtId="0" fontId="0" fillId="0" borderId="0" xfId="0" applyFill="1"/>
    <xf numFmtId="0" fontId="0" fillId="0" borderId="0" xfId="0" applyFill="1" applyBorder="1"/>
    <xf numFmtId="0" fontId="4" fillId="0" borderId="0" xfId="0" applyFont="1" applyFill="1"/>
    <xf numFmtId="165" fontId="0" fillId="0" borderId="0" xfId="0" applyNumberFormat="1" applyFill="1"/>
    <xf numFmtId="0" fontId="1" fillId="0" borderId="0" xfId="0" applyFont="1" applyFill="1"/>
    <xf numFmtId="0" fontId="2" fillId="0" borderId="0" xfId="0" applyFont="1" applyFill="1" applyProtection="1"/>
    <xf numFmtId="0" fontId="0" fillId="0" borderId="0" xfId="0" applyFill="1" applyProtection="1"/>
    <xf numFmtId="0" fontId="2" fillId="0" borderId="0" xfId="0" applyFont="1" applyFill="1" applyBorder="1" applyProtection="1"/>
    <xf numFmtId="164" fontId="2" fillId="0" borderId="0" xfId="0" applyNumberFormat="1" applyFont="1" applyFill="1" applyBorder="1" applyProtection="1"/>
    <xf numFmtId="0" fontId="2" fillId="0" borderId="0" xfId="0" applyFont="1" applyFill="1"/>
    <xf numFmtId="0" fontId="3" fillId="4" borderId="6" xfId="0" applyFont="1" applyFill="1" applyBorder="1" applyProtection="1"/>
    <xf numFmtId="0" fontId="2" fillId="4" borderId="7" xfId="0" applyFont="1" applyFill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center"/>
    </xf>
    <xf numFmtId="0" fontId="0" fillId="4" borderId="7" xfId="0" applyFill="1" applyBorder="1" applyProtection="1"/>
    <xf numFmtId="0" fontId="0" fillId="4" borderId="8" xfId="0" applyFill="1" applyBorder="1" applyProtection="1"/>
    <xf numFmtId="164" fontId="0" fillId="4" borderId="8" xfId="0" applyNumberFormat="1" applyFill="1" applyBorder="1" applyProtection="1"/>
    <xf numFmtId="10" fontId="2" fillId="5" borderId="0" xfId="0" applyNumberFormat="1" applyFont="1" applyFill="1" applyBorder="1" applyProtection="1">
      <protection locked="0"/>
    </xf>
    <xf numFmtId="0" fontId="5" fillId="5" borderId="5" xfId="0" applyFont="1" applyFill="1" applyBorder="1" applyProtection="1">
      <protection locked="0"/>
    </xf>
    <xf numFmtId="3" fontId="5" fillId="5" borderId="2" xfId="0" applyNumberFormat="1" applyFont="1" applyFill="1" applyBorder="1" applyProtection="1">
      <protection locked="0"/>
    </xf>
    <xf numFmtId="164" fontId="5" fillId="5" borderId="0" xfId="0" applyNumberFormat="1" applyFont="1" applyFill="1" applyBorder="1" applyProtection="1">
      <protection locked="0"/>
    </xf>
    <xf numFmtId="164" fontId="5" fillId="5" borderId="2" xfId="0" applyNumberFormat="1" applyFont="1" applyFill="1" applyBorder="1" applyProtection="1">
      <protection locked="0"/>
    </xf>
    <xf numFmtId="5" fontId="8" fillId="2" borderId="2" xfId="0" applyNumberFormat="1" applyFont="1" applyFill="1" applyBorder="1" applyProtection="1"/>
    <xf numFmtId="0" fontId="7" fillId="0" borderId="0" xfId="0" applyFont="1" applyFill="1" applyBorder="1" applyAlignment="1" applyProtection="1">
      <alignment horizontal="center" vertical="center"/>
    </xf>
    <xf numFmtId="0" fontId="9" fillId="6" borderId="3" xfId="0" applyFont="1" applyFill="1" applyBorder="1" applyAlignment="1" applyProtection="1">
      <alignment horizontal="center"/>
    </xf>
    <xf numFmtId="0" fontId="10" fillId="6" borderId="4" xfId="0" applyFont="1" applyFill="1" applyBorder="1" applyAlignment="1" applyProtection="1">
      <alignment horizontal="center"/>
    </xf>
    <xf numFmtId="0" fontId="10" fillId="6" borderId="5" xfId="0" applyFont="1" applyFill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63"/>
  <sheetViews>
    <sheetView showGridLines="0" tabSelected="1" zoomScale="86" zoomScaleNormal="86" workbookViewId="0"/>
  </sheetViews>
  <sheetFormatPr defaultRowHeight="13.2" x14ac:dyDescent="0.25"/>
  <cols>
    <col min="2" max="2" width="55.6640625" customWidth="1"/>
    <col min="3" max="3" width="15.109375" customWidth="1"/>
    <col min="4" max="4" width="14.88671875" customWidth="1"/>
    <col min="5" max="10" width="9.109375" style="35" customWidth="1"/>
    <col min="11" max="27" width="9.109375" style="28" customWidth="1"/>
  </cols>
  <sheetData>
    <row r="2" spans="2:27" ht="17.399999999999999" x14ac:dyDescent="0.25">
      <c r="B2" s="57" t="s">
        <v>43</v>
      </c>
      <c r="C2" s="57"/>
      <c r="D2" s="57"/>
    </row>
    <row r="3" spans="2:27" ht="18" thickBot="1" x14ac:dyDescent="0.35">
      <c r="B3" s="58" t="s">
        <v>48</v>
      </c>
      <c r="C3" s="59"/>
      <c r="D3" s="60"/>
    </row>
    <row r="4" spans="2:27" s="35" customFormat="1" ht="5.25" customHeight="1" thickBot="1" x14ac:dyDescent="0.3">
      <c r="B4" s="40" t="s">
        <v>1</v>
      </c>
      <c r="C4" s="41"/>
      <c r="D4" s="41"/>
    </row>
    <row r="5" spans="2:27" s="1" customFormat="1" x14ac:dyDescent="0.25">
      <c r="B5" s="45" t="s">
        <v>2</v>
      </c>
      <c r="C5" s="46" t="s">
        <v>17</v>
      </c>
      <c r="D5" s="47" t="s">
        <v>18</v>
      </c>
      <c r="E5" s="35"/>
      <c r="F5" s="35"/>
      <c r="G5" s="35"/>
      <c r="H5" s="35"/>
      <c r="I5" s="35"/>
      <c r="J5" s="35"/>
      <c r="K5" s="28"/>
      <c r="L5" s="28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2:27" x14ac:dyDescent="0.25">
      <c r="B6" s="3" t="s">
        <v>0</v>
      </c>
      <c r="C6" s="51">
        <v>0.04</v>
      </c>
      <c r="D6" s="4">
        <f>(1+C6)^D$14-1</f>
        <v>0.26531901849600037</v>
      </c>
    </row>
    <row r="7" spans="2:27" x14ac:dyDescent="0.25">
      <c r="B7" s="3" t="s">
        <v>3</v>
      </c>
      <c r="C7" s="51">
        <v>0.12</v>
      </c>
      <c r="D7" s="4">
        <f>(1+C7)^D$14-1</f>
        <v>0.97382268518400084</v>
      </c>
    </row>
    <row r="8" spans="2:27" x14ac:dyDescent="0.25">
      <c r="B8" s="3" t="s">
        <v>4</v>
      </c>
      <c r="C8" s="5">
        <f>C7-C6</f>
        <v>7.9999999999999988E-2</v>
      </c>
      <c r="D8" s="4">
        <f>D7-D6</f>
        <v>0.70850366668800047</v>
      </c>
    </row>
    <row r="9" spans="2:27" x14ac:dyDescent="0.25">
      <c r="B9" s="3" t="s">
        <v>5</v>
      </c>
      <c r="C9" s="5">
        <f>C10^2</f>
        <v>2.2499999999999999E-2</v>
      </c>
      <c r="D9" s="4">
        <f>D10^2</f>
        <v>0.13499999999999998</v>
      </c>
    </row>
    <row r="10" spans="2:27" x14ac:dyDescent="0.25">
      <c r="B10" s="3" t="s">
        <v>6</v>
      </c>
      <c r="C10" s="51">
        <v>0.15</v>
      </c>
      <c r="D10" s="4">
        <f>C10*D14^0.5</f>
        <v>0.36742346141747667</v>
      </c>
    </row>
    <row r="11" spans="2:27" ht="13.8" thickBot="1" x14ac:dyDescent="0.3">
      <c r="B11" s="6" t="s">
        <v>7</v>
      </c>
      <c r="C11" s="7" t="s">
        <v>1</v>
      </c>
      <c r="D11" s="52">
        <v>0.2</v>
      </c>
    </row>
    <row r="12" spans="2:27" s="35" customFormat="1" ht="5.25" customHeight="1" thickBot="1" x14ac:dyDescent="0.3">
      <c r="B12" s="41"/>
      <c r="C12" s="41"/>
      <c r="D12" s="41"/>
    </row>
    <row r="13" spans="2:27" s="1" customFormat="1" x14ac:dyDescent="0.25">
      <c r="B13" s="45" t="s">
        <v>47</v>
      </c>
      <c r="C13" s="46" t="s">
        <v>26</v>
      </c>
      <c r="D13" s="47" t="s">
        <v>20</v>
      </c>
      <c r="E13" s="35"/>
      <c r="F13" s="35"/>
      <c r="G13" s="35"/>
      <c r="H13" s="35"/>
      <c r="I13" s="35"/>
      <c r="J13" s="35"/>
      <c r="K13" s="28"/>
      <c r="L13" s="28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</row>
    <row r="14" spans="2:27" x14ac:dyDescent="0.25">
      <c r="B14" s="3" t="s">
        <v>19</v>
      </c>
      <c r="C14" s="8"/>
      <c r="D14" s="53">
        <v>6</v>
      </c>
    </row>
    <row r="15" spans="2:27" ht="6" customHeight="1" x14ac:dyDescent="0.25">
      <c r="B15" s="3"/>
      <c r="C15" s="8"/>
      <c r="D15" s="9"/>
    </row>
    <row r="16" spans="2:27" ht="12.75" customHeight="1" x14ac:dyDescent="0.25">
      <c r="B16" s="3" t="s">
        <v>27</v>
      </c>
      <c r="C16" s="54">
        <v>2000</v>
      </c>
      <c r="D16" s="9"/>
    </row>
    <row r="17" spans="2:27" s="2" customFormat="1" x14ac:dyDescent="0.25">
      <c r="B17" s="10" t="s">
        <v>9</v>
      </c>
      <c r="C17" s="11"/>
      <c r="D17" s="55">
        <f>C16*(10743/2000)</f>
        <v>10743</v>
      </c>
      <c r="E17" s="37"/>
      <c r="F17" s="37"/>
      <c r="G17" s="37"/>
      <c r="H17" s="37"/>
      <c r="I17" s="37"/>
      <c r="J17" s="3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2:27" s="2" customFormat="1" x14ac:dyDescent="0.25">
      <c r="B18" s="10" t="s">
        <v>25</v>
      </c>
      <c r="C18" s="12"/>
      <c r="D18" s="55">
        <f>C16*(5527/2000)</f>
        <v>5527</v>
      </c>
      <c r="E18" s="37"/>
      <c r="F18" s="37"/>
      <c r="G18" s="37"/>
      <c r="H18" s="37"/>
      <c r="I18" s="37"/>
      <c r="J18" s="3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2:27" ht="6" customHeight="1" x14ac:dyDescent="0.25">
      <c r="B19" s="3"/>
      <c r="C19" s="13"/>
      <c r="D19" s="9"/>
    </row>
    <row r="20" spans="2:27" ht="12.75" customHeight="1" x14ac:dyDescent="0.25">
      <c r="B20" s="3" t="s">
        <v>28</v>
      </c>
      <c r="C20" s="54">
        <f>6000-C16</f>
        <v>4000</v>
      </c>
      <c r="D20" s="9"/>
    </row>
    <row r="21" spans="2:27" ht="12.75" customHeight="1" x14ac:dyDescent="0.25">
      <c r="B21" s="31" t="s">
        <v>44</v>
      </c>
      <c r="C21" s="32">
        <f>C16/C25</f>
        <v>0.33333333333333331</v>
      </c>
      <c r="D21" s="9"/>
    </row>
    <row r="22" spans="2:27" x14ac:dyDescent="0.25">
      <c r="B22" s="3" t="s">
        <v>11</v>
      </c>
      <c r="C22" s="11"/>
      <c r="D22" s="9">
        <f>C20*(1+D7)</f>
        <v>7895.2907407360035</v>
      </c>
    </row>
    <row r="23" spans="2:27" x14ac:dyDescent="0.25">
      <c r="B23" s="3" t="s">
        <v>10</v>
      </c>
      <c r="C23" s="8"/>
      <c r="D23" s="9">
        <f>D10*$C20</f>
        <v>1469.6938456699068</v>
      </c>
    </row>
    <row r="24" spans="2:27" ht="6" customHeight="1" x14ac:dyDescent="0.25">
      <c r="B24" s="3"/>
      <c r="C24" s="8"/>
      <c r="D24" s="9"/>
    </row>
    <row r="25" spans="2:27" x14ac:dyDescent="0.25">
      <c r="B25" s="10" t="s">
        <v>12</v>
      </c>
      <c r="C25" s="12">
        <f>C16+C20</f>
        <v>6000</v>
      </c>
      <c r="D25" s="14">
        <f>D17+D22</f>
        <v>18638.290740736003</v>
      </c>
    </row>
    <row r="26" spans="2:27" ht="13.8" thickBot="1" x14ac:dyDescent="0.3">
      <c r="B26" s="15" t="s">
        <v>13</v>
      </c>
      <c r="C26" s="16"/>
      <c r="D26" s="17">
        <f>(D18^2+D23^2+2*D11*D18*D23)^0.5</f>
        <v>5996.4096052560517</v>
      </c>
    </row>
    <row r="27" spans="2:27" s="35" customFormat="1" ht="5.25" customHeight="1" thickBot="1" x14ac:dyDescent="0.3">
      <c r="B27" s="41"/>
      <c r="C27" s="41"/>
      <c r="D27" s="41"/>
    </row>
    <row r="28" spans="2:27" x14ac:dyDescent="0.25">
      <c r="B28" s="45" t="s">
        <v>41</v>
      </c>
      <c r="C28" s="48"/>
      <c r="D28" s="49"/>
    </row>
    <row r="29" spans="2:27" x14ac:dyDescent="0.25">
      <c r="B29" s="10" t="s">
        <v>14</v>
      </c>
      <c r="C29" s="8"/>
      <c r="D29" s="9">
        <f>D30+D31</f>
        <v>10805.757305028626</v>
      </c>
    </row>
    <row r="30" spans="2:27" x14ac:dyDescent="0.25">
      <c r="B30" s="10" t="s">
        <v>16</v>
      </c>
      <c r="C30" s="8"/>
      <c r="D30" s="9">
        <f>(D22-D23*(D8/D10))/(1+D6)</f>
        <v>4000</v>
      </c>
    </row>
    <row r="31" spans="2:27" s="1" customFormat="1" x14ac:dyDescent="0.25">
      <c r="B31" s="26" t="s">
        <v>8</v>
      </c>
      <c r="C31" s="18"/>
      <c r="D31" s="25">
        <f>(D17-((D7-D6)/D10)*D11*D18)/(1+D6)</f>
        <v>6805.7573050286255</v>
      </c>
      <c r="E31" s="35"/>
      <c r="F31" s="35"/>
      <c r="G31" s="35"/>
      <c r="H31" s="35"/>
      <c r="I31" s="35"/>
      <c r="J31" s="35"/>
      <c r="K31" s="28"/>
      <c r="L31" s="28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</row>
    <row r="32" spans="2:27" s="1" customFormat="1" x14ac:dyDescent="0.25">
      <c r="B32" s="26" t="s">
        <v>29</v>
      </c>
      <c r="C32" s="18"/>
      <c r="D32" s="25">
        <f>D31-C16</f>
        <v>4805.7573050286255</v>
      </c>
      <c r="E32" s="35"/>
      <c r="F32" s="35"/>
      <c r="G32" s="35"/>
      <c r="H32" s="35"/>
      <c r="I32" s="35"/>
      <c r="J32" s="35"/>
      <c r="K32" s="28"/>
      <c r="L32" s="28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</row>
    <row r="33" spans="2:27" s="1" customFormat="1" x14ac:dyDescent="0.25">
      <c r="B33" s="10" t="s">
        <v>21</v>
      </c>
      <c r="C33" s="19">
        <f>(1+D33)^(1/D14)-1</f>
        <v>7.9049877129058421E-2</v>
      </c>
      <c r="D33" s="20">
        <f>D17/D31-1</f>
        <v>0.5785164704686474</v>
      </c>
      <c r="E33" s="35"/>
      <c r="F33" s="35"/>
      <c r="G33" s="35"/>
      <c r="H33" s="35"/>
      <c r="I33" s="35"/>
      <c r="J33" s="35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</row>
    <row r="34" spans="2:27" s="1" customFormat="1" x14ac:dyDescent="0.25">
      <c r="B34" s="10" t="s">
        <v>22</v>
      </c>
      <c r="C34" s="18"/>
      <c r="D34" s="20">
        <f>D18/D31</f>
        <v>0.81210653749234052</v>
      </c>
      <c r="E34" s="35"/>
      <c r="F34" s="35"/>
      <c r="G34" s="35"/>
      <c r="H34" s="35"/>
      <c r="I34" s="35"/>
      <c r="J34" s="35"/>
      <c r="K34" s="28"/>
      <c r="L34" s="28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</row>
    <row r="35" spans="2:27" s="1" customFormat="1" ht="13.8" thickBot="1" x14ac:dyDescent="0.3">
      <c r="B35" s="15" t="s">
        <v>23</v>
      </c>
      <c r="C35" s="21"/>
      <c r="D35" s="22">
        <f>D34*D11/D10</f>
        <v>0.44205480747436687</v>
      </c>
      <c r="E35" s="35"/>
      <c r="F35" s="35"/>
      <c r="G35" s="35"/>
      <c r="H35" s="35"/>
      <c r="I35" s="35"/>
      <c r="J35" s="35"/>
      <c r="K35" s="28"/>
      <c r="L35" s="28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2:27" s="44" customFormat="1" ht="5.25" customHeight="1" thickBot="1" x14ac:dyDescent="0.3">
      <c r="B36" s="42"/>
      <c r="C36" s="43"/>
      <c r="D36" s="43"/>
      <c r="E36" s="35"/>
      <c r="F36" s="35"/>
      <c r="G36" s="35"/>
      <c r="H36" s="35"/>
      <c r="I36" s="35"/>
      <c r="J36" s="35"/>
      <c r="K36" s="35"/>
      <c r="L36" s="35"/>
    </row>
    <row r="37" spans="2:27" x14ac:dyDescent="0.25">
      <c r="B37" s="45" t="s">
        <v>46</v>
      </c>
      <c r="C37" s="48"/>
      <c r="D37" s="50"/>
    </row>
    <row r="38" spans="2:27" x14ac:dyDescent="0.25">
      <c r="B38" s="10" t="s">
        <v>15</v>
      </c>
      <c r="C38" s="8"/>
      <c r="D38" s="9">
        <f>(D25-D26*(D8/D10))/(1+D6)</f>
        <v>5591.7895620121335</v>
      </c>
    </row>
    <row r="39" spans="2:27" x14ac:dyDescent="0.25">
      <c r="B39" s="10" t="s">
        <v>16</v>
      </c>
      <c r="C39" s="5" t="s">
        <v>1</v>
      </c>
      <c r="D39" s="9">
        <f>C20</f>
        <v>4000</v>
      </c>
    </row>
    <row r="40" spans="2:27" x14ac:dyDescent="0.25">
      <c r="B40" s="26" t="s">
        <v>8</v>
      </c>
      <c r="C40" s="18"/>
      <c r="D40" s="25">
        <f>D38-D39</f>
        <v>1591.7895620121335</v>
      </c>
    </row>
    <row r="41" spans="2:27" x14ac:dyDescent="0.25">
      <c r="B41" s="26" t="s">
        <v>29</v>
      </c>
      <c r="C41" s="18"/>
      <c r="D41" s="56">
        <f>D40-C16</f>
        <v>-408.2104379878665</v>
      </c>
    </row>
    <row r="42" spans="2:27" x14ac:dyDescent="0.25">
      <c r="B42" s="31" t="s">
        <v>45</v>
      </c>
      <c r="C42" s="30">
        <f>(1+D42)^(1/D14)-1</f>
        <v>0.37469595213163087</v>
      </c>
      <c r="D42" s="20">
        <f>D17/D40-1</f>
        <v>5.7490076932154874</v>
      </c>
    </row>
    <row r="43" spans="2:27" ht="13.8" thickBot="1" x14ac:dyDescent="0.3">
      <c r="B43" s="15" t="s">
        <v>24</v>
      </c>
      <c r="C43" s="23"/>
      <c r="D43" s="24">
        <f>D18/D40</f>
        <v>3.4721926389650934</v>
      </c>
    </row>
    <row r="44" spans="2:27" s="35" customFormat="1" ht="5.25" customHeight="1" x14ac:dyDescent="0.25">
      <c r="B44" s="33"/>
      <c r="C44" s="34"/>
      <c r="D44" s="33"/>
    </row>
    <row r="45" spans="2:27" s="35" customFormat="1" x14ac:dyDescent="0.25">
      <c r="D45" s="36"/>
    </row>
    <row r="46" spans="2:27" s="35" customFormat="1" x14ac:dyDescent="0.25">
      <c r="B46" s="37" t="s">
        <v>30</v>
      </c>
      <c r="C46" s="38"/>
      <c r="D46" s="36"/>
    </row>
    <row r="47" spans="2:27" s="35" customFormat="1" x14ac:dyDescent="0.25">
      <c r="B47" s="37" t="s">
        <v>31</v>
      </c>
      <c r="D47" s="36"/>
    </row>
    <row r="48" spans="2:27" s="35" customFormat="1" x14ac:dyDescent="0.25">
      <c r="B48" s="37" t="s">
        <v>32</v>
      </c>
      <c r="D48" s="36"/>
    </row>
    <row r="49" spans="2:10" s="35" customFormat="1" x14ac:dyDescent="0.25">
      <c r="B49" s="37" t="s">
        <v>33</v>
      </c>
      <c r="D49" s="36"/>
    </row>
    <row r="50" spans="2:10" s="35" customFormat="1" x14ac:dyDescent="0.25">
      <c r="B50" s="37" t="s">
        <v>34</v>
      </c>
      <c r="D50" s="36"/>
    </row>
    <row r="51" spans="2:10" s="35" customFormat="1" x14ac:dyDescent="0.25">
      <c r="B51" s="37" t="s">
        <v>35</v>
      </c>
      <c r="D51" s="36"/>
    </row>
    <row r="52" spans="2:10" s="35" customFormat="1" x14ac:dyDescent="0.25">
      <c r="B52" s="37" t="s">
        <v>36</v>
      </c>
      <c r="D52" s="36"/>
    </row>
    <row r="53" spans="2:10" s="35" customFormat="1" x14ac:dyDescent="0.25">
      <c r="B53" s="37" t="s">
        <v>37</v>
      </c>
      <c r="D53" s="36"/>
    </row>
    <row r="54" spans="2:10" s="35" customFormat="1" x14ac:dyDescent="0.25">
      <c r="B54" s="39" t="s">
        <v>42</v>
      </c>
    </row>
    <row r="55" spans="2:10" s="35" customFormat="1" x14ac:dyDescent="0.25">
      <c r="B55" s="37" t="s">
        <v>38</v>
      </c>
    </row>
    <row r="56" spans="2:10" s="35" customFormat="1" x14ac:dyDescent="0.25">
      <c r="B56" s="39" t="s">
        <v>39</v>
      </c>
    </row>
    <row r="57" spans="2:10" s="35" customFormat="1" x14ac:dyDescent="0.25">
      <c r="B57" s="39" t="s">
        <v>40</v>
      </c>
    </row>
    <row r="58" spans="2:10" s="35" customFormat="1" x14ac:dyDescent="0.25"/>
    <row r="59" spans="2:10" s="35" customFormat="1" x14ac:dyDescent="0.25"/>
    <row r="60" spans="2:10" s="35" customFormat="1" x14ac:dyDescent="0.25"/>
    <row r="61" spans="2:10" s="28" customFormat="1" x14ac:dyDescent="0.25">
      <c r="E61" s="35"/>
      <c r="F61" s="35"/>
      <c r="G61" s="35"/>
      <c r="H61" s="35"/>
      <c r="I61" s="35"/>
      <c r="J61" s="35"/>
    </row>
    <row r="62" spans="2:10" s="28" customFormat="1" x14ac:dyDescent="0.25">
      <c r="E62" s="35"/>
      <c r="F62" s="35"/>
      <c r="G62" s="35"/>
      <c r="H62" s="35"/>
      <c r="I62" s="35"/>
      <c r="J62" s="35"/>
    </row>
    <row r="63" spans="2:10" s="28" customFormat="1" x14ac:dyDescent="0.25">
      <c r="E63" s="35"/>
      <c r="F63" s="35"/>
      <c r="G63" s="35"/>
      <c r="H63" s="35"/>
      <c r="I63" s="35"/>
      <c r="J63" s="35"/>
    </row>
  </sheetData>
  <sheetProtection sheet="1" objects="1" scenarios="1"/>
  <mergeCells count="2">
    <mergeCell ref="B2:D2"/>
    <mergeCell ref="B3:D3"/>
  </mergeCells>
  <phoneticPr fontId="0" type="noConversion"/>
  <pageMargins left="0.75" right="0.75" top="1" bottom="1" header="0.5" footer="0.5"/>
  <pageSetup orientation="portrait" verticalDpi="216" r:id="rId1"/>
  <headerFooter alignWithMargins="0">
    <oddHeader>&amp;A</oddHeader>
  </headerFooter>
  <ignoredErrors>
    <ignoredError sqref="D17:D18 C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11A.3</vt:lpstr>
      <vt:lpstr>'Table 11A.3'!Print_Area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Smith</dc:creator>
  <cp:lastModifiedBy>Richard Smith</cp:lastModifiedBy>
  <cp:lastPrinted>2002-12-01T22:05:14Z</cp:lastPrinted>
  <dcterms:created xsi:type="dcterms:W3CDTF">1998-09-22T20:51:42Z</dcterms:created>
  <dcterms:modified xsi:type="dcterms:W3CDTF">2019-03-19T20:28:58Z</dcterms:modified>
</cp:coreProperties>
</file>